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 Tracker" sheetId="1" state="visible" r:id="rId3"/>
    <sheet name="Account Summary" sheetId="2" state="visible" r:id="rId4"/>
    <sheet name="Team Dashboard" sheetId="3" state="visible" r:id="rId5"/>
  </sheets>
  <definedNames>
    <definedName function="false" hidden="false" localSheetId="1" name="_xlnm.Print_Area" vbProcedure="false">'Account Summary'!$A$1:$F$37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<sst xmlns="http://schemas.openxmlformats.org/spreadsheetml/2006/main" count="299" uniqueCount="150">
  <si>
    <t xml:space="preserve">CS SUCCESS PLAN — MASTER TRACKER</t>
  </si>
  <si>
    <t xml:space="preserve">ACCOUNT INFO</t>
  </si>
  <si>
    <t xml:space="preserve">STATUS</t>
  </si>
  <si>
    <t xml:space="preserve">GOALS</t>
  </si>
  <si>
    <t xml:space="preserve">MILESTONES</t>
  </si>
  <si>
    <t xml:space="preserve">RISK</t>
  </si>
  <si>
    <t xml:space="preserve">META</t>
  </si>
  <si>
    <t xml:space="preserve">Account Name</t>
  </si>
  <si>
    <t xml:space="preserve">CSM Owner</t>
  </si>
  <si>
    <t xml:space="preserve">AE Owner</t>
  </si>
  <si>
    <t xml:space="preserve">Tier</t>
  </si>
  <si>
    <t xml:space="preserve">ARR / ACV ($)</t>
  </si>
  <si>
    <t xml:space="preserve">Contract Start</t>
  </si>
  <si>
    <t xml:space="preserve">Renewal Date</t>
  </si>
  <si>
    <t xml:space="preserve">Renewal Stage</t>
  </si>
  <si>
    <t xml:space="preserve">Health Score</t>
  </si>
  <si>
    <t xml:space="preserve">Lifecycle Stage</t>
  </si>
  <si>
    <t xml:space="preserve">Primary Goal</t>
  </si>
  <si>
    <t xml:space="preserve">Goal Status</t>
  </si>
  <si>
    <t xml:space="preserve">Exec Sponsor Sentiment</t>
  </si>
  <si>
    <t xml:space="preserve">Champion Sentiment</t>
  </si>
  <si>
    <t xml:space="preserve">Day-30 Win</t>
  </si>
  <si>
    <t xml:space="preserve">Day-30 Status</t>
  </si>
  <si>
    <t xml:space="preserve">Day-90 Status</t>
  </si>
  <si>
    <t xml:space="preserve">Top Risk</t>
  </si>
  <si>
    <t xml:space="preserve">Risk Severity</t>
  </si>
  <si>
    <t xml:space="preserve">Last Updated</t>
  </si>
  <si>
    <t xml:space="preserve">Acme Corp</t>
  </si>
  <si>
    <t xml:space="preserve">S. Freeney</t>
  </si>
  <si>
    <t xml:space="preserve">J. Patel</t>
  </si>
  <si>
    <t xml:space="preserve">Tier 1 - Strategic</t>
  </si>
  <si>
    <t xml:space="preserve">2025-01-15</t>
  </si>
  <si>
    <t xml:space="preserve">2026-01-15</t>
  </si>
  <si>
    <t xml:space="preserve">6-12 Months</t>
  </si>
  <si>
    <t xml:space="preserve">Green</t>
  </si>
  <si>
    <t xml:space="preserve">Expanding</t>
  </si>
  <si>
    <t xml:space="preserve">Reduce manual reporting time by 40%</t>
  </si>
  <si>
    <t xml:space="preserve">In Progress</t>
  </si>
  <si>
    <t xml:space="preserve">Advocate</t>
  </si>
  <si>
    <t xml:space="preserve">First automated report delivered</t>
  </si>
  <si>
    <t xml:space="preserve">Complete</t>
  </si>
  <si>
    <t xml:space="preserve">IT resource constraints on integration</t>
  </si>
  <si>
    <t xml:space="preserve">Medium</t>
  </si>
  <si>
    <t xml:space="preserve">2026-04-10</t>
  </si>
  <si>
    <t xml:space="preserve">BlueSky SaaS</t>
  </si>
  <si>
    <t xml:space="preserve">R. Chen</t>
  </si>
  <si>
    <t xml:space="preserve">Tier 2 - Growth</t>
  </si>
  <si>
    <t xml:space="preserve">2025-03-01</t>
  </si>
  <si>
    <t xml:space="preserve">2026-03-01</t>
  </si>
  <si>
    <t xml:space="preserve">12+ Months</t>
  </si>
  <si>
    <t xml:space="preserve">Adopting</t>
  </si>
  <si>
    <t xml:space="preserve">Onboard 3 additional teams by Q3</t>
  </si>
  <si>
    <t xml:space="preserve">Neutral</t>
  </si>
  <si>
    <t xml:space="preserve">Admin training completed</t>
  </si>
  <si>
    <t xml:space="preserve">Low end-user adoption in ops team</t>
  </si>
  <si>
    <t xml:space="preserve">2026-04-08</t>
  </si>
  <si>
    <t xml:space="preserve">Finova Ltd</t>
  </si>
  <si>
    <t xml:space="preserve">M. Torres</t>
  </si>
  <si>
    <t xml:space="preserve">2024-11-01</t>
  </si>
  <si>
    <t xml:space="preserve">2025-11-01</t>
  </si>
  <si>
    <t xml:space="preserve">&lt;3 Months</t>
  </si>
  <si>
    <t xml:space="preserve">Yellow</t>
  </si>
  <si>
    <t xml:space="preserve">Renewing</t>
  </si>
  <si>
    <t xml:space="preserve">Compliance reporting automated</t>
  </si>
  <si>
    <t xml:space="preserve">Skeptic</t>
  </si>
  <si>
    <t xml:space="preserve">Compliance module configured</t>
  </si>
  <si>
    <t xml:space="preserve">At Risk</t>
  </si>
  <si>
    <t xml:space="preserve">Champion leaving the company</t>
  </si>
  <si>
    <t xml:space="preserve">High</t>
  </si>
  <si>
    <t xml:space="preserve">2026-04-12</t>
  </si>
  <si>
    <t xml:space="preserve">Greenhouse Media</t>
  </si>
  <si>
    <t xml:space="preserve">Tier 3 - Standard</t>
  </si>
  <si>
    <t xml:space="preserve">2025-06-01</t>
  </si>
  <si>
    <t xml:space="preserve">2026-06-01</t>
  </si>
  <si>
    <t xml:space="preserve">Onboarding</t>
  </si>
  <si>
    <t xml:space="preserve">Content team fully adopted by month 2</t>
  </si>
  <si>
    <t xml:space="preserve">Not Started</t>
  </si>
  <si>
    <t xml:space="preserve">Kickoff call completed</t>
  </si>
  <si>
    <t xml:space="preserve">None identified</t>
  </si>
  <si>
    <t xml:space="preserve">Low</t>
  </si>
  <si>
    <t xml:space="preserve">2026-04-01</t>
  </si>
  <si>
    <t xml:space="preserve">Harbor Health</t>
  </si>
  <si>
    <t xml:space="preserve">2025-02-15</t>
  </si>
  <si>
    <t xml:space="preserve">2026-02-15</t>
  </si>
  <si>
    <t xml:space="preserve">Red</t>
  </si>
  <si>
    <t xml:space="preserve">Reduce patient intake time by 25%</t>
  </si>
  <si>
    <t xml:space="preserve">Workflow audit delivered</t>
  </si>
  <si>
    <t xml:space="preserve">Executive sponsor disengaged</t>
  </si>
  <si>
    <t xml:space="preserve">2026-04-14</t>
  </si>
  <si>
    <t xml:space="preserve">Ironclad Logistics</t>
  </si>
  <si>
    <t xml:space="preserve">2025-04-01</t>
  </si>
  <si>
    <t xml:space="preserve">3-6 Months</t>
  </si>
  <si>
    <t xml:space="preserve">Fleet reporting consolidated to one platform</t>
  </si>
  <si>
    <t xml:space="preserve">Fleet dashboard live</t>
  </si>
  <si>
    <t xml:space="preserve">Data sync lag in reporting module</t>
  </si>
  <si>
    <t xml:space="preserve">2026-04-09</t>
  </si>
  <si>
    <t xml:space="preserve">Jasper Retail</t>
  </si>
  <si>
    <t xml:space="preserve">2025-05-01</t>
  </si>
  <si>
    <t xml:space="preserve">2026-05-01</t>
  </si>
  <si>
    <t xml:space="preserve">Inventory alerts active across all SKUs</t>
  </si>
  <si>
    <t xml:space="preserve">Pilot SKU group configured</t>
  </si>
  <si>
    <t xml:space="preserve">2026-03-28</t>
  </si>
  <si>
    <t xml:space="preserve">Keystone Partners</t>
  </si>
  <si>
    <t xml:space="preserve">2024-09-01</t>
  </si>
  <si>
    <t xml:space="preserve">2025-09-01</t>
  </si>
  <si>
    <t xml:space="preserve">CSM team productivity +30%</t>
  </si>
  <si>
    <t xml:space="preserve">Playbook templates deployed</t>
  </si>
  <si>
    <t xml:space="preserve">Budget review underway — renewal approval pending</t>
  </si>
  <si>
    <t xml:space="preserve">2026-04-13</t>
  </si>
  <si>
    <t xml:space="preserve">Luminary EdTech</t>
  </si>
  <si>
    <t xml:space="preserve">2025-07-01</t>
  </si>
  <si>
    <t xml:space="preserve">2026-07-01</t>
  </si>
  <si>
    <t xml:space="preserve">LMS integration live before semester start</t>
  </si>
  <si>
    <t xml:space="preserve">Scoping call completed</t>
  </si>
  <si>
    <t xml:space="preserve">IT timeline may slip</t>
  </si>
  <si>
    <t xml:space="preserve">2026-04-05</t>
  </si>
  <si>
    <t xml:space="preserve">Meridian Bank</t>
  </si>
  <si>
    <t xml:space="preserve">2024-06-01</t>
  </si>
  <si>
    <t xml:space="preserve">Audit prep time reduced by 50%</t>
  </si>
  <si>
    <t xml:space="preserve">Audit dashboard delivered</t>
  </si>
  <si>
    <t xml:space="preserve">None — renewal on track</t>
  </si>
  <si>
    <t xml:space="preserve">2026-04-15</t>
  </si>
  <si>
    <t xml:space="preserve">⬆  Select an account name from cell C3 to populate this summary</t>
  </si>
  <si>
    <t xml:space="preserve">STRATEGIC SUCCESS PLAN — ACCOUNT SUMMARY</t>
  </si>
  <si>
    <t xml:space="preserve">Select Account:</t>
  </si>
  <si>
    <t xml:space="preserve">  ACCOUNT INFORMATION</t>
  </si>
  <si>
    <t xml:space="preserve">Account Tier</t>
  </si>
  <si>
    <t xml:space="preserve">  CURRENT STATUS</t>
  </si>
  <si>
    <t xml:space="preserve">  SUCCESS GOALS</t>
  </si>
  <si>
    <t xml:space="preserve">  MILESTONES</t>
  </si>
  <si>
    <t xml:space="preserve">  RISK</t>
  </si>
  <si>
    <t xml:space="preserve">  META</t>
  </si>
  <si>
    <t xml:space="preserve">Integration note: In a connected stack, fields marked with * would auto-populate from Salesforce (account/contract data), Jira or ClickUp (milestone status), Gainsight or Totango (health scores), and your internal wiki (stakeholder notes). Manual entry is the fallback — but the goal is a single source of truth that updates without the CSM touching it.</t>
  </si>
  <si>
    <t xml:space="preserve">CS TEAM DASHBOARD — BOOK OF BUSINESS OVERVIEW</t>
  </si>
  <si>
    <t xml:space="preserve">Formulas pull live from Master Tracker. Update the tracker — this refreshes automatically.</t>
  </si>
  <si>
    <t xml:space="preserve">  BOOK OF BUSINESS SNAPSHOT</t>
  </si>
  <si>
    <t xml:space="preserve">Total Accounts</t>
  </si>
  <si>
    <t xml:space="preserve">Green Health</t>
  </si>
  <si>
    <t xml:space="preserve">Yellow Health</t>
  </si>
  <si>
    <t xml:space="preserve">Red / At Risk</t>
  </si>
  <si>
    <t xml:space="preserve">High Risk Accounts</t>
  </si>
  <si>
    <t xml:space="preserve">Renewing &lt;3 Months</t>
  </si>
  <si>
    <t xml:space="preserve">  HEALTH BREAKDOWN BY CSM</t>
  </si>
  <si>
    <t xml:space="preserve">High Risk</t>
  </si>
  <si>
    <t xml:space="preserve">Renewing &lt;3mo</t>
  </si>
  <si>
    <t xml:space="preserve">TOTAL</t>
  </si>
  <si>
    <t xml:space="preserve">  ACCOUNTS NEEDING ATTENTION  (Red Health or High Risk or Renewal &lt;3 Months)</t>
  </si>
  <si>
    <t xml:space="preserve">CSM</t>
  </si>
  <si>
    <t xml:space="preserve">Health</t>
  </si>
  <si>
    <t xml:space="preserve">Integration note:  In a fully connected stack, this dashboard pulls live from Salesforce (accounts, ACV, renewal dates), Gainsight/Totango (health scores), Jira (milestone status), and your support platform (open ticket count). Manual entry in the Master Tracker is the interim approach — the architecture is the same either way.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</si>
</sst>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1A1210"/>
      <name val="Arial"/>
      <family val="0"/>
      <charset val="1"/>
    </font>
    <font>
      <i val="true"/>
      <sz val="9"/>
      <color rgb="FF7A6E66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A1210"/>
      <name val="Arial"/>
      <family val="0"/>
      <charset val="1"/>
    </font>
    <font>
      <b val="true"/>
      <sz val="11"/>
      <color rgb="FFC9901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4A4038"/>
      <name val="Arial"/>
      <family val="0"/>
      <charset val="1"/>
    </font>
    <font>
      <sz val="9"/>
      <color rgb="FF4A4038"/>
      <name val="Arial"/>
      <family val="0"/>
      <charset val="1"/>
    </font>
    <font>
      <b val="true"/>
      <sz val="16"/>
      <color rgb="FF4A6FA5"/>
      <name val="Arial"/>
      <family val="0"/>
      <charset val="1"/>
    </font>
    <font>
      <b val="true"/>
      <sz val="16"/>
      <color rgb="FF1A7A45"/>
      <name val="Arial"/>
      <family val="0"/>
      <charset val="1"/>
    </font>
    <font>
      <b val="true"/>
      <sz val="16"/>
      <color rgb="FFE67E22"/>
      <name val="Arial"/>
      <family val="0"/>
      <charset val="1"/>
    </font>
    <font>
      <b val="true"/>
      <sz val="16"/>
      <color rgb="FFC0392B"/>
      <name val="Arial"/>
      <family val="0"/>
      <charset val="1"/>
    </font>
    <font>
      <b val="true"/>
      <sz val="16"/>
      <color rgb="FFC9901A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C9901A"/>
        <bgColor rgb="FFE67E22"/>
      </patternFill>
    </fill>
    <fill>
      <patternFill patternType="solid">
        <fgColor rgb="FF4A6FA5"/>
        <bgColor rgb="FF5B7FA6"/>
      </patternFill>
    </fill>
    <fill>
      <patternFill patternType="solid">
        <fgColor rgb="FF5B7FA6"/>
        <bgColor rgb="FF4A6FA5"/>
      </patternFill>
    </fill>
    <fill>
      <patternFill patternType="solid">
        <fgColor rgb="FF6A5ACD"/>
        <bgColor rgb="FF4A6FA5"/>
      </patternFill>
    </fill>
    <fill>
      <patternFill patternType="solid">
        <fgColor rgb="FF1D9E75"/>
        <bgColor rgb="FF008080"/>
      </patternFill>
    </fill>
    <fill>
      <patternFill patternType="solid">
        <fgColor rgb="FFB94040"/>
        <bgColor rgb="FFC0392B"/>
      </patternFill>
    </fill>
    <fill>
      <patternFill patternType="solid">
        <fgColor rgb="FF888888"/>
        <bgColor rgb="FF7A6E66"/>
      </patternFill>
    </fill>
    <fill>
      <patternFill patternType="solid">
        <fgColor rgb="FF1A1210"/>
        <bgColor rgb="FF000000"/>
      </patternFill>
    </fill>
    <fill>
      <patternFill patternType="solid">
        <fgColor rgb="FFFFFFFF"/>
        <bgColor rgb="FFFFFAED"/>
      </patternFill>
    </fill>
    <fill>
      <patternFill patternType="solid">
        <fgColor rgb="FFF9F6F1"/>
        <bgColor rgb="FFFFFAED"/>
      </patternFill>
    </fill>
    <fill>
      <patternFill patternType="solid">
        <fgColor rgb="FFFFFAED"/>
        <bgColor rgb="FFFFFDE7"/>
      </patternFill>
    </fill>
    <fill>
      <patternFill patternType="solid">
        <fgColor rgb="FF7A6E66"/>
        <bgColor rgb="FF888888"/>
      </patternFill>
    </fill>
    <fill>
      <patternFill patternType="solid">
        <fgColor rgb="FFEBF0F8"/>
        <bgColor rgb="FFEAF7EE"/>
      </patternFill>
    </fill>
    <fill>
      <patternFill patternType="solid">
        <fgColor rgb="FFEAF7EE"/>
        <bgColor rgb="FFEBF0F8"/>
      </patternFill>
    </fill>
    <fill>
      <patternFill patternType="solid">
        <fgColor rgb="FFFEF0E7"/>
        <bgColor rgb="FFFDECEA"/>
      </patternFill>
    </fill>
    <fill>
      <patternFill patternType="solid">
        <fgColor rgb="FFFDECEA"/>
        <bgColor rgb="FFFEF0E7"/>
      </patternFill>
    </fill>
    <fill>
      <patternFill patternType="solid">
        <fgColor rgb="FFFFF3D6"/>
        <bgColor rgb="FFFEF0E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DD7CC"/>
      </left>
      <right style="thin">
        <color rgb="FFDDD7CC"/>
      </right>
      <top style="thin">
        <color rgb="FFDDD7CC"/>
      </top>
      <bottom style="thin">
        <color rgb="FFDDD7CC"/>
      </bottom>
      <diagonal/>
    </border>
    <border diagonalUp="false" diagonalDown="false">
      <left style="medium">
        <color rgb="FFC9901A"/>
      </left>
      <right/>
      <top style="medium">
        <color rgb="FFC9901A"/>
      </top>
      <bottom style="medium">
        <color rgb="FFC9901A"/>
      </bottom>
      <diagonal/>
    </border>
    <border diagonalUp="false" diagonalDown="false">
      <left style="thin">
        <color rgb="FFDDD7CC"/>
      </left>
      <right/>
      <top style="thin">
        <color rgb="FFDDD7CC"/>
      </top>
      <bottom style="thin">
        <color rgb="FFDDD7CC"/>
      </bottom>
      <diagonal/>
    </border>
    <border diagonalUp="false" diagonalDown="false">
      <left style="medium">
        <color rgb="FFC9901A"/>
      </left>
      <right/>
      <top style="thin">
        <color rgb="FFDDD7CC"/>
      </top>
      <bottom style="thin">
        <color rgb="FFDDD7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1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1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C0392B"/>
        <sz val="10"/>
      </font>
      <fill>
        <patternFill>
          <bgColor rgb="FFFDECEA"/>
        </patternFill>
      </fill>
    </dxf>
    <dxf>
      <font>
        <name val="Arial"/>
        <charset val="1"/>
        <family val="0"/>
        <b val="1"/>
        <color rgb="FFE67E22"/>
        <sz val="10"/>
      </font>
      <fill>
        <patternFill>
          <bgColor rgb="FFFFFDE7"/>
        </patternFill>
      </fill>
    </dxf>
    <dxf>
      <font>
        <name val="Arial"/>
        <charset val="1"/>
        <family val="0"/>
        <b val="1"/>
        <color rgb="FF1A7A45"/>
        <sz val="10"/>
      </font>
      <fill>
        <patternFill>
          <bgColor rgb="FFEAF7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A6E66"/>
      <rgbColor rgb="FF800080"/>
      <rgbColor rgb="FF1A7A45"/>
      <rgbColor rgb="FFFEF0E7"/>
      <rgbColor rgb="FF888888"/>
      <rgbColor rgb="FF9999FF"/>
      <rgbColor rgb="FFB94040"/>
      <rgbColor rgb="FFFFFDE7"/>
      <rgbColor rgb="FFEAF7EE"/>
      <rgbColor rgb="FF660066"/>
      <rgbColor rgb="FFFF8080"/>
      <rgbColor rgb="FF0066CC"/>
      <rgbColor rgb="FFDDD7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0F8"/>
      <rgbColor rgb="FFF9F6F1"/>
      <rgbColor rgb="FFFFF3D6"/>
      <rgbColor rgb="FFFFFAED"/>
      <rgbColor rgb="FFFF99CC"/>
      <rgbColor rgb="FFCC99FF"/>
      <rgbColor rgb="FFFDECEA"/>
      <rgbColor rgb="FF6A5ACD"/>
      <rgbColor rgb="FF33CCCC"/>
      <rgbColor rgb="FF99CC00"/>
      <rgbColor rgb="FFFFCC00"/>
      <rgbColor rgb="FFC9901A"/>
      <rgbColor rgb="FFE67E22"/>
      <rgbColor rgb="FF4A6FA5"/>
      <rgbColor rgb="FF5B7FA6"/>
      <rgbColor rgb="FF003366"/>
      <rgbColor rgb="FF1D9E75"/>
      <rgbColor rgb="FF003300"/>
      <rgbColor rgb="FF1A1210"/>
      <rgbColor rgb="FFC0392B"/>
      <rgbColor rgb="FF993366"/>
      <rgbColor rgb="FF333399"/>
      <rgbColor rgb="FF4A40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901A"/>
    <pageSetUpPr fitToPage="false"/>
  </sheetPr>
  <dimension ref="A1:T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6"/>
    <col collapsed="false" customWidth="true" hidden="false" outlineLevel="0" max="5" min="5" style="1" width="12"/>
    <col collapsed="false" customWidth="true" hidden="false" outlineLevel="0" max="7" min="6" style="1" width="13"/>
    <col collapsed="false" customWidth="true" hidden="false" outlineLevel="0" max="8" min="8" style="1" width="15"/>
    <col collapsed="false" customWidth="true" hidden="false" outlineLevel="0" max="9" min="9" style="1" width="13"/>
    <col collapsed="false" customWidth="true" hidden="false" outlineLevel="0" max="10" min="10" style="1" width="15"/>
    <col collapsed="false" customWidth="true" hidden="false" outlineLevel="0" max="11" min="11" style="1" width="22"/>
    <col collapsed="false" customWidth="true" hidden="false" outlineLevel="0" max="12" min="12" style="1" width="13"/>
    <col collapsed="false" customWidth="true" hidden="false" outlineLevel="0" max="13" min="13" style="1" width="16"/>
    <col collapsed="false" customWidth="true" hidden="false" outlineLevel="0" max="14" min="14" style="1" width="15"/>
    <col collapsed="false" customWidth="true" hidden="false" outlineLevel="0" max="15" min="15" style="1" width="18"/>
    <col collapsed="false" customWidth="true" hidden="false" outlineLevel="0" max="17" min="16" style="1" width="13"/>
    <col collapsed="false" customWidth="true" hidden="false" outlineLevel="0" max="18" min="18" style="1" width="20"/>
    <col collapsed="false" customWidth="true" hidden="false" outlineLevel="0" max="20" min="19" style="1" width="13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4" t="s">
        <v>2</v>
      </c>
      <c r="I2" s="4"/>
      <c r="J2" s="4"/>
      <c r="K2" s="5" t="s">
        <v>3</v>
      </c>
      <c r="L2" s="5"/>
      <c r="M2" s="5"/>
      <c r="N2" s="5"/>
      <c r="O2" s="6" t="s">
        <v>4</v>
      </c>
      <c r="P2" s="6"/>
      <c r="Q2" s="6"/>
      <c r="R2" s="7" t="s">
        <v>5</v>
      </c>
      <c r="S2" s="7"/>
      <c r="T2" s="8" t="s">
        <v>6</v>
      </c>
    </row>
    <row r="3" customFormat="false" ht="42" hidden="false" customHeight="true" outlineLevel="0" collapsed="false">
      <c r="A3" s="9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24</v>
      </c>
      <c r="S3" s="9" t="s">
        <v>25</v>
      </c>
      <c r="T3" s="9" t="s">
        <v>26</v>
      </c>
    </row>
    <row r="4" customFormat="false" ht="25.5" hidden="false" customHeight="true" outlineLevel="0" collapsed="false">
      <c r="A4" s="10" t="s">
        <v>27</v>
      </c>
      <c r="B4" s="10" t="s">
        <v>28</v>
      </c>
      <c r="C4" s="10" t="s">
        <v>29</v>
      </c>
      <c r="D4" s="10" t="s">
        <v>30</v>
      </c>
      <c r="E4" s="10" t="n">
        <v>85000</v>
      </c>
      <c r="F4" s="10" t="s">
        <v>31</v>
      </c>
      <c r="G4" s="10" t="s">
        <v>32</v>
      </c>
      <c r="H4" s="10" t="s">
        <v>33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38</v>
      </c>
      <c r="O4" s="10" t="s">
        <v>39</v>
      </c>
      <c r="P4" s="10" t="s">
        <v>40</v>
      </c>
      <c r="Q4" s="10" t="s">
        <v>37</v>
      </c>
      <c r="R4" s="10" t="s">
        <v>41</v>
      </c>
      <c r="S4" s="10" t="s">
        <v>42</v>
      </c>
      <c r="T4" s="10" t="s">
        <v>43</v>
      </c>
    </row>
    <row r="5" customFormat="false" ht="25.5" hidden="false" customHeight="true" outlineLevel="0" collapsed="false">
      <c r="A5" s="11" t="s">
        <v>44</v>
      </c>
      <c r="B5" s="11" t="s">
        <v>28</v>
      </c>
      <c r="C5" s="11" t="s">
        <v>45</v>
      </c>
      <c r="D5" s="11" t="s">
        <v>46</v>
      </c>
      <c r="E5" s="11" t="n">
        <v>32000</v>
      </c>
      <c r="F5" s="11" t="s">
        <v>47</v>
      </c>
      <c r="G5" s="11" t="s">
        <v>48</v>
      </c>
      <c r="H5" s="11" t="s">
        <v>49</v>
      </c>
      <c r="I5" s="11" t="s">
        <v>34</v>
      </c>
      <c r="J5" s="11" t="s">
        <v>50</v>
      </c>
      <c r="K5" s="11" t="s">
        <v>51</v>
      </c>
      <c r="L5" s="11" t="s">
        <v>37</v>
      </c>
      <c r="M5" s="11" t="s">
        <v>52</v>
      </c>
      <c r="N5" s="11" t="s">
        <v>38</v>
      </c>
      <c r="O5" s="11" t="s">
        <v>53</v>
      </c>
      <c r="P5" s="11" t="s">
        <v>40</v>
      </c>
      <c r="Q5" s="11" t="s">
        <v>37</v>
      </c>
      <c r="R5" s="11" t="s">
        <v>54</v>
      </c>
      <c r="S5" s="11" t="s">
        <v>42</v>
      </c>
      <c r="T5" s="11" t="s">
        <v>55</v>
      </c>
    </row>
    <row r="6" customFormat="false" ht="25.5" hidden="false" customHeight="true" outlineLevel="0" collapsed="false">
      <c r="A6" s="10" t="s">
        <v>56</v>
      </c>
      <c r="B6" s="10" t="s">
        <v>28</v>
      </c>
      <c r="C6" s="10" t="s">
        <v>57</v>
      </c>
      <c r="D6" s="10" t="s">
        <v>30</v>
      </c>
      <c r="E6" s="10" t="n">
        <v>120000</v>
      </c>
      <c r="F6" s="10" t="s">
        <v>58</v>
      </c>
      <c r="G6" s="10" t="s">
        <v>59</v>
      </c>
      <c r="H6" s="10" t="s">
        <v>60</v>
      </c>
      <c r="I6" s="10" t="s">
        <v>61</v>
      </c>
      <c r="J6" s="10" t="s">
        <v>62</v>
      </c>
      <c r="K6" s="10" t="s">
        <v>63</v>
      </c>
      <c r="L6" s="10" t="s">
        <v>37</v>
      </c>
      <c r="M6" s="10" t="s">
        <v>52</v>
      </c>
      <c r="N6" s="10" t="s">
        <v>64</v>
      </c>
      <c r="O6" s="10" t="s">
        <v>65</v>
      </c>
      <c r="P6" s="10" t="s">
        <v>40</v>
      </c>
      <c r="Q6" s="10" t="s">
        <v>66</v>
      </c>
      <c r="R6" s="10" t="s">
        <v>67</v>
      </c>
      <c r="S6" s="10" t="s">
        <v>68</v>
      </c>
      <c r="T6" s="10" t="s">
        <v>69</v>
      </c>
    </row>
    <row r="7" customFormat="false" ht="25.5" hidden="false" customHeight="true" outlineLevel="0" collapsed="false">
      <c r="A7" s="11" t="s">
        <v>70</v>
      </c>
      <c r="B7" s="11" t="s">
        <v>28</v>
      </c>
      <c r="C7" s="11" t="s">
        <v>29</v>
      </c>
      <c r="D7" s="11" t="s">
        <v>71</v>
      </c>
      <c r="E7" s="11" t="n">
        <v>14500</v>
      </c>
      <c r="F7" s="11" t="s">
        <v>72</v>
      </c>
      <c r="G7" s="11" t="s">
        <v>73</v>
      </c>
      <c r="H7" s="11" t="s">
        <v>49</v>
      </c>
      <c r="I7" s="11" t="s">
        <v>34</v>
      </c>
      <c r="J7" s="11" t="s">
        <v>74</v>
      </c>
      <c r="K7" s="11" t="s">
        <v>75</v>
      </c>
      <c r="L7" s="11" t="s">
        <v>76</v>
      </c>
      <c r="M7" s="11" t="s">
        <v>38</v>
      </c>
      <c r="N7" s="11" t="s">
        <v>52</v>
      </c>
      <c r="O7" s="11" t="s">
        <v>77</v>
      </c>
      <c r="P7" s="11" t="s">
        <v>40</v>
      </c>
      <c r="Q7" s="11" t="s">
        <v>76</v>
      </c>
      <c r="R7" s="11" t="s">
        <v>78</v>
      </c>
      <c r="S7" s="11" t="s">
        <v>79</v>
      </c>
      <c r="T7" s="11" t="s">
        <v>80</v>
      </c>
    </row>
    <row r="8" customFormat="false" ht="25.5" hidden="false" customHeight="true" outlineLevel="0" collapsed="false">
      <c r="A8" s="10" t="s">
        <v>81</v>
      </c>
      <c r="B8" s="10" t="s">
        <v>28</v>
      </c>
      <c r="C8" s="10" t="s">
        <v>45</v>
      </c>
      <c r="D8" s="10" t="s">
        <v>46</v>
      </c>
      <c r="E8" s="10" t="n">
        <v>47000</v>
      </c>
      <c r="F8" s="10" t="s">
        <v>82</v>
      </c>
      <c r="G8" s="10" t="s">
        <v>83</v>
      </c>
      <c r="H8" s="10" t="s">
        <v>33</v>
      </c>
      <c r="I8" s="10" t="s">
        <v>84</v>
      </c>
      <c r="J8" s="10" t="s">
        <v>66</v>
      </c>
      <c r="K8" s="10" t="s">
        <v>85</v>
      </c>
      <c r="L8" s="10" t="s">
        <v>66</v>
      </c>
      <c r="M8" s="10" t="s">
        <v>64</v>
      </c>
      <c r="N8" s="10" t="s">
        <v>52</v>
      </c>
      <c r="O8" s="10" t="s">
        <v>86</v>
      </c>
      <c r="P8" s="10" t="s">
        <v>40</v>
      </c>
      <c r="Q8" s="10" t="s">
        <v>66</v>
      </c>
      <c r="R8" s="10" t="s">
        <v>87</v>
      </c>
      <c r="S8" s="10" t="s">
        <v>68</v>
      </c>
      <c r="T8" s="10" t="s">
        <v>88</v>
      </c>
    </row>
    <row r="9" customFormat="false" ht="25.5" hidden="false" customHeight="true" outlineLevel="0" collapsed="false">
      <c r="A9" s="11" t="s">
        <v>89</v>
      </c>
      <c r="B9" s="11" t="s">
        <v>28</v>
      </c>
      <c r="C9" s="11" t="s">
        <v>57</v>
      </c>
      <c r="D9" s="11" t="s">
        <v>46</v>
      </c>
      <c r="E9" s="11" t="n">
        <v>55000</v>
      </c>
      <c r="F9" s="11" t="s">
        <v>90</v>
      </c>
      <c r="G9" s="11" t="s">
        <v>80</v>
      </c>
      <c r="H9" s="11" t="s">
        <v>91</v>
      </c>
      <c r="I9" s="11" t="s">
        <v>61</v>
      </c>
      <c r="J9" s="11" t="s">
        <v>62</v>
      </c>
      <c r="K9" s="11" t="s">
        <v>92</v>
      </c>
      <c r="L9" s="11" t="s">
        <v>37</v>
      </c>
      <c r="M9" s="11" t="s">
        <v>38</v>
      </c>
      <c r="N9" s="11" t="s">
        <v>38</v>
      </c>
      <c r="O9" s="11" t="s">
        <v>93</v>
      </c>
      <c r="P9" s="11" t="s">
        <v>40</v>
      </c>
      <c r="Q9" s="11" t="s">
        <v>40</v>
      </c>
      <c r="R9" s="11" t="s">
        <v>94</v>
      </c>
      <c r="S9" s="11" t="s">
        <v>42</v>
      </c>
      <c r="T9" s="11" t="s">
        <v>95</v>
      </c>
    </row>
    <row r="10" customFormat="false" ht="25.5" hidden="false" customHeight="true" outlineLevel="0" collapsed="false">
      <c r="A10" s="10" t="s">
        <v>96</v>
      </c>
      <c r="B10" s="10" t="s">
        <v>28</v>
      </c>
      <c r="C10" s="10" t="s">
        <v>29</v>
      </c>
      <c r="D10" s="10" t="s">
        <v>71</v>
      </c>
      <c r="E10" s="10" t="n">
        <v>18000</v>
      </c>
      <c r="F10" s="10" t="s">
        <v>97</v>
      </c>
      <c r="G10" s="10" t="s">
        <v>98</v>
      </c>
      <c r="H10" s="10" t="s">
        <v>49</v>
      </c>
      <c r="I10" s="10" t="s">
        <v>34</v>
      </c>
      <c r="J10" s="10" t="s">
        <v>50</v>
      </c>
      <c r="K10" s="10" t="s">
        <v>99</v>
      </c>
      <c r="L10" s="10" t="s">
        <v>37</v>
      </c>
      <c r="M10" s="10" t="s">
        <v>52</v>
      </c>
      <c r="N10" s="10" t="s">
        <v>38</v>
      </c>
      <c r="O10" s="10" t="s">
        <v>100</v>
      </c>
      <c r="P10" s="10" t="s">
        <v>40</v>
      </c>
      <c r="Q10" s="10" t="s">
        <v>37</v>
      </c>
      <c r="R10" s="10" t="s">
        <v>78</v>
      </c>
      <c r="S10" s="10" t="s">
        <v>79</v>
      </c>
      <c r="T10" s="10" t="s">
        <v>101</v>
      </c>
    </row>
    <row r="11" customFormat="false" ht="25.5" hidden="false" customHeight="true" outlineLevel="0" collapsed="false">
      <c r="A11" s="11" t="s">
        <v>102</v>
      </c>
      <c r="B11" s="11" t="s">
        <v>28</v>
      </c>
      <c r="C11" s="11" t="s">
        <v>45</v>
      </c>
      <c r="D11" s="11" t="s">
        <v>30</v>
      </c>
      <c r="E11" s="11" t="n">
        <v>98000</v>
      </c>
      <c r="F11" s="11" t="s">
        <v>103</v>
      </c>
      <c r="G11" s="11" t="s">
        <v>104</v>
      </c>
      <c r="H11" s="11" t="s">
        <v>91</v>
      </c>
      <c r="I11" s="11" t="s">
        <v>61</v>
      </c>
      <c r="J11" s="11" t="s">
        <v>62</v>
      </c>
      <c r="K11" s="11" t="s">
        <v>105</v>
      </c>
      <c r="L11" s="11" t="s">
        <v>37</v>
      </c>
      <c r="M11" s="11" t="s">
        <v>38</v>
      </c>
      <c r="N11" s="11" t="s">
        <v>52</v>
      </c>
      <c r="O11" s="11" t="s">
        <v>106</v>
      </c>
      <c r="P11" s="11" t="s">
        <v>40</v>
      </c>
      <c r="Q11" s="11" t="s">
        <v>40</v>
      </c>
      <c r="R11" s="11" t="s">
        <v>107</v>
      </c>
      <c r="S11" s="11" t="s">
        <v>68</v>
      </c>
      <c r="T11" s="11" t="s">
        <v>108</v>
      </c>
    </row>
    <row r="12" customFormat="false" ht="25.5" hidden="false" customHeight="true" outlineLevel="0" collapsed="false">
      <c r="A12" s="10" t="s">
        <v>109</v>
      </c>
      <c r="B12" s="10" t="s">
        <v>28</v>
      </c>
      <c r="C12" s="10" t="s">
        <v>57</v>
      </c>
      <c r="D12" s="10" t="s">
        <v>46</v>
      </c>
      <c r="E12" s="10" t="n">
        <v>29500</v>
      </c>
      <c r="F12" s="10" t="s">
        <v>110</v>
      </c>
      <c r="G12" s="10" t="s">
        <v>111</v>
      </c>
      <c r="H12" s="10" t="s">
        <v>49</v>
      </c>
      <c r="I12" s="10" t="s">
        <v>34</v>
      </c>
      <c r="J12" s="10" t="s">
        <v>74</v>
      </c>
      <c r="K12" s="10" t="s">
        <v>112</v>
      </c>
      <c r="L12" s="10" t="s">
        <v>76</v>
      </c>
      <c r="M12" s="10" t="s">
        <v>38</v>
      </c>
      <c r="N12" s="10" t="s">
        <v>38</v>
      </c>
      <c r="O12" s="10" t="s">
        <v>113</v>
      </c>
      <c r="P12" s="10" t="s">
        <v>40</v>
      </c>
      <c r="Q12" s="10" t="s">
        <v>76</v>
      </c>
      <c r="R12" s="10" t="s">
        <v>114</v>
      </c>
      <c r="S12" s="10" t="s">
        <v>42</v>
      </c>
      <c r="T12" s="10" t="s">
        <v>115</v>
      </c>
    </row>
    <row r="13" customFormat="false" ht="25.5" hidden="false" customHeight="true" outlineLevel="0" collapsed="false">
      <c r="A13" s="11" t="s">
        <v>116</v>
      </c>
      <c r="B13" s="11" t="s">
        <v>28</v>
      </c>
      <c r="C13" s="11" t="s">
        <v>29</v>
      </c>
      <c r="D13" s="11" t="s">
        <v>30</v>
      </c>
      <c r="E13" s="11" t="n">
        <v>145000</v>
      </c>
      <c r="F13" s="11" t="s">
        <v>117</v>
      </c>
      <c r="G13" s="11" t="s">
        <v>72</v>
      </c>
      <c r="H13" s="11" t="s">
        <v>60</v>
      </c>
      <c r="I13" s="11" t="s">
        <v>34</v>
      </c>
      <c r="J13" s="11" t="s">
        <v>62</v>
      </c>
      <c r="K13" s="11" t="s">
        <v>118</v>
      </c>
      <c r="L13" s="11" t="s">
        <v>40</v>
      </c>
      <c r="M13" s="11" t="s">
        <v>38</v>
      </c>
      <c r="N13" s="11" t="s">
        <v>38</v>
      </c>
      <c r="O13" s="11" t="s">
        <v>119</v>
      </c>
      <c r="P13" s="11" t="s">
        <v>40</v>
      </c>
      <c r="Q13" s="11" t="s">
        <v>40</v>
      </c>
      <c r="R13" s="11" t="s">
        <v>120</v>
      </c>
      <c r="S13" s="11" t="s">
        <v>79</v>
      </c>
      <c r="T13" s="11" t="s">
        <v>121</v>
      </c>
    </row>
  </sheetData>
  <mergeCells count="6">
    <mergeCell ref="A1:T1"/>
    <mergeCell ref="A2:G2"/>
    <mergeCell ref="H2:J2"/>
    <mergeCell ref="K2:N2"/>
    <mergeCell ref="O2:Q2"/>
    <mergeCell ref="R2:S2"/>
  </mergeCells>
  <conditionalFormatting sqref="I4:I63">
    <cfRule type="cellIs" priority="2" operator="equal" aboveAverage="0" equalAverage="0" bottom="0" percent="0" rank="0" text="" dxfId="0">
      <formula>"Red"</formula>
    </cfRule>
    <cfRule type="cellIs" priority="3" operator="equal" aboveAverage="0" equalAverage="0" bottom="0" percent="0" rank="0" text="" dxfId="1">
      <formula>"Yellow"</formula>
    </cfRule>
    <cfRule type="cellIs" priority="4" operator="equal" aboveAverage="0" equalAverage="0" bottom="0" percent="0" rank="0" text="" dxfId="2">
      <formula>"Green"</formula>
    </cfRule>
  </conditionalFormatting>
  <conditionalFormatting sqref="S4:S63">
    <cfRule type="cellIs" priority="5" operator="equal" aboveAverage="0" equalAverage="0" bottom="0" percent="0" rank="0" text="" dxfId="0">
      <formula>"High"</formula>
    </cfRule>
    <cfRule type="cellIs" priority="6" operator="equal" aboveAverage="0" equalAverage="0" bottom="0" percent="0" rank="0" text="" dxfId="1">
      <formula>"Medium"</formula>
    </cfRule>
    <cfRule type="cellIs" priority="7" operator="equal" aboveAverage="0" equalAverage="0" bottom="0" percent="0" rank="0" text="" dxfId="2">
      <formula>"Low"</formula>
    </cfRule>
  </conditionalFormatting>
  <conditionalFormatting sqref="H4:H63">
    <cfRule type="cellIs" priority="8" operator="equal" aboveAverage="0" equalAverage="0" bottom="0" percent="0" rank="0" text="" dxfId="0">
      <formula>"&lt;3 Months"</formula>
    </cfRule>
    <cfRule type="cellIs" priority="9" operator="equal" aboveAverage="0" equalAverage="0" bottom="0" percent="0" rank="0" text="" dxfId="1">
      <formula>"3-6 Months"</formula>
    </cfRule>
  </conditionalFormatting>
  <dataValidations count="10">
    <dataValidation allowBlank="true" errorStyle="stop" operator="between" prompt="Select a value" showDropDown="false" showErrorMessage="false" showInputMessage="false" sqref="D4:D63" type="list">
      <formula1>"Tier 1 - Strategic,Tier 2 - Growth,Tier 3 - Standard"</formula1>
      <formula2>0</formula2>
    </dataValidation>
    <dataValidation allowBlank="true" errorStyle="stop" operator="between" prompt="Select a value" showDropDown="false" showErrorMessage="false" showInputMessage="false" sqref="H4:H63" type="list">
      <formula1>"12+ Months,6-12 Months,3-6 Months,&lt;3 Months,Renewed,Churned"</formula1>
      <formula2>0</formula2>
    </dataValidation>
    <dataValidation allowBlank="true" errorStyle="stop" operator="between" prompt="Select a value" showDropDown="false" showErrorMessage="false" showInputMessage="false" sqref="I4:I63" type="list">
      <formula1>"Green,Yellow,Red,Churned"</formula1>
      <formula2>0</formula2>
    </dataValidation>
    <dataValidation allowBlank="true" errorStyle="stop" operator="between" prompt="Select a value" showDropDown="false" showErrorMessage="false" showInputMessage="false" sqref="J4:J63" type="list">
      <formula1>"Onboarding,Adopting,Expanding,Renewing,At Risk"</formula1>
      <formula2>0</formula2>
    </dataValidation>
    <dataValidation allowBlank="true" errorStyle="stop" operator="between" prompt="Select a value" showDropDown="false" showErrorMessage="false" showInputMessage="false" sqref="L4:L63" type="list">
      <formula1>"Not Started,In Progress,Complete,At Risk,Blocked"</formula1>
      <formula2>0</formula2>
    </dataValidation>
    <dataValidation allowBlank="true" errorStyle="stop" operator="between" prompt="Select a value" showDropDown="false" showErrorMessage="false" showInputMessage="false" sqref="M4:M63" type="list">
      <formula1>"Advocate,Neutral,Skeptic,Unknown"</formula1>
      <formula2>0</formula2>
    </dataValidation>
    <dataValidation allowBlank="true" errorStyle="stop" operator="between" prompt="Select a value" showDropDown="false" showErrorMessage="false" showInputMessage="false" sqref="N4:N63" type="list">
      <formula1>"Advocate,Neutral,Skeptic,Unknown"</formula1>
      <formula2>0</formula2>
    </dataValidation>
    <dataValidation allowBlank="true" errorStyle="stop" operator="between" prompt="Select a value" showDropDown="false" showErrorMessage="false" showInputMessage="false" sqref="P4:P63" type="list">
      <formula1>"Not Started,In Progress,Complete,At Risk,Blocked"</formula1>
      <formula2>0</formula2>
    </dataValidation>
    <dataValidation allowBlank="true" errorStyle="stop" operator="between" prompt="Select a value" showDropDown="false" showErrorMessage="false" showInputMessage="false" sqref="Q4:Q63" type="list">
      <formula1>"Not Started,In Progress,Complete,At Risk,Blocked"</formula1>
      <formula2>0</formula2>
    </dataValidation>
    <dataValidation allowBlank="true" errorStyle="stop" operator="between" prompt="Select a value" showDropDown="false" showErrorMessage="false" showInputMessage="false" sqref="S4:S63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6FA5"/>
    <pageSetUpPr fitToPage="true"/>
  </sheetPr>
  <dimension ref="A1:F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5" min="2" style="1" width="22"/>
    <col collapsed="false" customWidth="true" hidden="false" outlineLevel="0" max="6" min="6" style="1" width="18"/>
  </cols>
  <sheetData>
    <row r="1" customFormat="false" ht="19.5" hidden="false" customHeight="true" outlineLevel="0" collapsed="false">
      <c r="A1" s="12" t="s">
        <v>122</v>
      </c>
      <c r="B1" s="12"/>
      <c r="C1" s="12"/>
      <c r="D1" s="12"/>
      <c r="E1" s="12"/>
      <c r="F1" s="12"/>
    </row>
    <row r="2" customFormat="false" ht="31.5" hidden="false" customHeight="true" outlineLevel="0" collapsed="false">
      <c r="A2" s="13" t="s">
        <v>123</v>
      </c>
      <c r="B2" s="13"/>
      <c r="C2" s="13"/>
      <c r="D2" s="13"/>
      <c r="E2" s="13"/>
      <c r="F2" s="13"/>
    </row>
    <row r="3" customFormat="false" ht="27.75" hidden="false" customHeight="true" outlineLevel="0" collapsed="false">
      <c r="B3" s="14" t="s">
        <v>124</v>
      </c>
      <c r="C3" s="14"/>
      <c r="D3" s="15" t="s">
        <v>27</v>
      </c>
      <c r="E3" s="15"/>
      <c r="F3" s="15"/>
    </row>
    <row r="4" customFormat="false" ht="21.75" hidden="false" customHeight="true" outlineLevel="0" collapsed="false">
      <c r="A4" s="16" t="s">
        <v>125</v>
      </c>
      <c r="B4" s="16"/>
      <c r="C4" s="16"/>
      <c r="D4" s="16"/>
      <c r="E4" s="16"/>
      <c r="F4" s="16"/>
    </row>
    <row r="5" customFormat="false" ht="24" hidden="false" customHeight="true" outlineLevel="0" collapsed="false">
      <c r="A5" s="17"/>
      <c r="B5" s="18" t="s">
        <v>7</v>
      </c>
      <c r="C5" s="18"/>
      <c r="D5" s="19" t="str">
        <f aca="false">IFERROR(VLOOKUP($D$3,'Master Tracker'!$A$4:$T$200,1,0),"")</f>
        <v>Acme Corp</v>
      </c>
      <c r="E5" s="19"/>
      <c r="F5" s="19"/>
    </row>
    <row r="6" customFormat="false" ht="24" hidden="false" customHeight="true" outlineLevel="0" collapsed="false">
      <c r="A6" s="17"/>
      <c r="B6" s="18" t="s">
        <v>8</v>
      </c>
      <c r="C6" s="18"/>
      <c r="D6" s="20" t="str">
        <f aca="false">IFERROR(VLOOKUP($D$3,'Master Tracker'!$A$4:$T$200,2,0),"")</f>
        <v>S. Freeney</v>
      </c>
      <c r="E6" s="20"/>
      <c r="F6" s="20"/>
    </row>
    <row r="7" customFormat="false" ht="24" hidden="false" customHeight="true" outlineLevel="0" collapsed="false">
      <c r="A7" s="17"/>
      <c r="B7" s="18" t="s">
        <v>9</v>
      </c>
      <c r="C7" s="18"/>
      <c r="D7" s="20" t="str">
        <f aca="false">IFERROR(VLOOKUP($D$3,'Master Tracker'!$A$4:$T$200,3,0),"")</f>
        <v>J. Patel</v>
      </c>
      <c r="E7" s="20"/>
      <c r="F7" s="20"/>
    </row>
    <row r="8" customFormat="false" ht="24" hidden="false" customHeight="true" outlineLevel="0" collapsed="false">
      <c r="A8" s="17"/>
      <c r="B8" s="18" t="s">
        <v>126</v>
      </c>
      <c r="C8" s="18"/>
      <c r="D8" s="20" t="str">
        <f aca="false">IFERROR(VLOOKUP($D$3,'Master Tracker'!$A$4:$T$200,4,0),"")</f>
        <v>Tier 1 - Strategic</v>
      </c>
      <c r="E8" s="20"/>
      <c r="F8" s="20"/>
    </row>
    <row r="9" customFormat="false" ht="24" hidden="false" customHeight="true" outlineLevel="0" collapsed="false">
      <c r="A9" s="17"/>
      <c r="B9" s="18" t="s">
        <v>11</v>
      </c>
      <c r="C9" s="18"/>
      <c r="D9" s="20" t="n">
        <f aca="false">IFERROR(VLOOKUP($D$3,'Master Tracker'!$A$4:$T$200,5,0),"")</f>
        <v>85000</v>
      </c>
      <c r="E9" s="20"/>
      <c r="F9" s="20"/>
    </row>
    <row r="10" customFormat="false" ht="24" hidden="false" customHeight="true" outlineLevel="0" collapsed="false">
      <c r="A10" s="17"/>
      <c r="B10" s="18" t="s">
        <v>12</v>
      </c>
      <c r="C10" s="18"/>
      <c r="D10" s="20" t="str">
        <f aca="false">IFERROR(VLOOKUP($D$3,'Master Tracker'!$A$4:$T$200,6,0),"")</f>
        <v>2025-01-15</v>
      </c>
      <c r="E10" s="20"/>
      <c r="F10" s="20"/>
    </row>
    <row r="11" customFormat="false" ht="24" hidden="false" customHeight="true" outlineLevel="0" collapsed="false">
      <c r="A11" s="17"/>
      <c r="B11" s="18" t="s">
        <v>13</v>
      </c>
      <c r="C11" s="18"/>
      <c r="D11" s="20" t="str">
        <f aca="false">IFERROR(VLOOKUP($D$3,'Master Tracker'!$A$4:$T$200,7,0),"")</f>
        <v>2026-01-15</v>
      </c>
      <c r="E11" s="20"/>
      <c r="F11" s="20"/>
    </row>
    <row r="12" customFormat="false" ht="7.5" hidden="false" customHeight="true" outlineLevel="0" collapsed="false">
      <c r="A12" s="21"/>
      <c r="B12" s="21"/>
      <c r="C12" s="21"/>
      <c r="D12" s="21"/>
      <c r="E12" s="21"/>
      <c r="F12" s="21"/>
    </row>
    <row r="13" customFormat="false" ht="21.75" hidden="false" customHeight="true" outlineLevel="0" collapsed="false">
      <c r="A13" s="22" t="s">
        <v>127</v>
      </c>
      <c r="B13" s="22"/>
      <c r="C13" s="22"/>
      <c r="D13" s="22"/>
      <c r="E13" s="22"/>
      <c r="F13" s="22"/>
    </row>
    <row r="14" customFormat="false" ht="24" hidden="false" customHeight="true" outlineLevel="0" collapsed="false">
      <c r="A14" s="17"/>
      <c r="B14" s="18" t="s">
        <v>14</v>
      </c>
      <c r="C14" s="18"/>
      <c r="D14" s="20" t="str">
        <f aca="false">IFERROR(VLOOKUP($D$3,'Master Tracker'!$A$4:$T$200,8,0),"")</f>
        <v>6-12 Months</v>
      </c>
      <c r="E14" s="20"/>
      <c r="F14" s="20"/>
    </row>
    <row r="15" customFormat="false" ht="24" hidden="false" customHeight="true" outlineLevel="0" collapsed="false">
      <c r="A15" s="17"/>
      <c r="B15" s="18" t="s">
        <v>15</v>
      </c>
      <c r="C15" s="18"/>
      <c r="D15" s="19" t="str">
        <f aca="false">IFERROR(VLOOKUP($D$3,'Master Tracker'!$A$4:$T$200,9,0),"")</f>
        <v>Green</v>
      </c>
      <c r="E15" s="19"/>
      <c r="F15" s="19"/>
    </row>
    <row r="16" customFormat="false" ht="24" hidden="false" customHeight="true" outlineLevel="0" collapsed="false">
      <c r="A16" s="17"/>
      <c r="B16" s="18" t="s">
        <v>16</v>
      </c>
      <c r="C16" s="18"/>
      <c r="D16" s="20" t="str">
        <f aca="false">IFERROR(VLOOKUP($D$3,'Master Tracker'!$A$4:$T$200,10,0),"")</f>
        <v>Expanding</v>
      </c>
      <c r="E16" s="20"/>
      <c r="F16" s="20"/>
    </row>
    <row r="17" customFormat="false" ht="7.5" hidden="false" customHeight="true" outlineLevel="0" collapsed="false">
      <c r="A17" s="21"/>
      <c r="B17" s="21"/>
      <c r="C17" s="21"/>
      <c r="D17" s="21"/>
      <c r="E17" s="21"/>
      <c r="F17" s="21"/>
    </row>
    <row r="18" customFormat="false" ht="21.75" hidden="false" customHeight="true" outlineLevel="0" collapsed="false">
      <c r="A18" s="23" t="s">
        <v>128</v>
      </c>
      <c r="B18" s="23"/>
      <c r="C18" s="23"/>
      <c r="D18" s="23"/>
      <c r="E18" s="23"/>
      <c r="F18" s="23"/>
    </row>
    <row r="19" customFormat="false" ht="30" hidden="false" customHeight="true" outlineLevel="0" collapsed="false">
      <c r="A19" s="17"/>
      <c r="B19" s="18" t="s">
        <v>17</v>
      </c>
      <c r="C19" s="18"/>
      <c r="D19" s="20" t="str">
        <f aca="false">IFERROR(VLOOKUP($D$3,'Master Tracker'!$A$4:$T$200,11,0),"")</f>
        <v>Reduce manual reporting time by 40%</v>
      </c>
      <c r="E19" s="20"/>
      <c r="F19" s="20"/>
    </row>
    <row r="20" customFormat="false" ht="24" hidden="false" customHeight="true" outlineLevel="0" collapsed="false">
      <c r="A20" s="17"/>
      <c r="B20" s="18" t="s">
        <v>18</v>
      </c>
      <c r="C20" s="18"/>
      <c r="D20" s="20" t="str">
        <f aca="false">IFERROR(VLOOKUP($D$3,'Master Tracker'!$A$4:$T$200,12,0),"")</f>
        <v>In Progress</v>
      </c>
      <c r="E20" s="20"/>
      <c r="F20" s="20"/>
    </row>
    <row r="21" customFormat="false" ht="24" hidden="false" customHeight="true" outlineLevel="0" collapsed="false">
      <c r="A21" s="17"/>
      <c r="B21" s="18" t="s">
        <v>19</v>
      </c>
      <c r="C21" s="18"/>
      <c r="D21" s="20" t="str">
        <f aca="false">IFERROR(VLOOKUP($D$3,'Master Tracker'!$A$4:$T$200,13,0),"")</f>
        <v>Advocate</v>
      </c>
      <c r="E21" s="20"/>
      <c r="F21" s="20"/>
    </row>
    <row r="22" customFormat="false" ht="24" hidden="false" customHeight="true" outlineLevel="0" collapsed="false">
      <c r="A22" s="17"/>
      <c r="B22" s="18" t="s">
        <v>20</v>
      </c>
      <c r="C22" s="18"/>
      <c r="D22" s="20" t="str">
        <f aca="false">IFERROR(VLOOKUP($D$3,'Master Tracker'!$A$4:$T$200,14,0),"")</f>
        <v>Advocate</v>
      </c>
      <c r="E22" s="20"/>
      <c r="F22" s="20"/>
    </row>
    <row r="23" customFormat="false" ht="7.5" hidden="false" customHeight="true" outlineLevel="0" collapsed="false">
      <c r="A23" s="21"/>
      <c r="B23" s="21"/>
      <c r="C23" s="21"/>
      <c r="D23" s="21"/>
      <c r="E23" s="21"/>
      <c r="F23" s="21"/>
    </row>
    <row r="24" customFormat="false" ht="21.75" hidden="false" customHeight="true" outlineLevel="0" collapsed="false">
      <c r="A24" s="24" t="s">
        <v>129</v>
      </c>
      <c r="B24" s="24"/>
      <c r="C24" s="24"/>
      <c r="D24" s="24"/>
      <c r="E24" s="24"/>
      <c r="F24" s="24"/>
    </row>
    <row r="25" customFormat="false" ht="30" hidden="false" customHeight="true" outlineLevel="0" collapsed="false">
      <c r="A25" s="17"/>
      <c r="B25" s="18" t="s">
        <v>21</v>
      </c>
      <c r="C25" s="18"/>
      <c r="D25" s="20" t="str">
        <f aca="false">IFERROR(VLOOKUP($D$3,'Master Tracker'!$A$4:$T$200,15,0),"")</f>
        <v>First automated report delivered</v>
      </c>
      <c r="E25" s="20"/>
      <c r="F25" s="20"/>
    </row>
    <row r="26" customFormat="false" ht="24" hidden="false" customHeight="true" outlineLevel="0" collapsed="false">
      <c r="A26" s="17"/>
      <c r="B26" s="18" t="s">
        <v>22</v>
      </c>
      <c r="C26" s="18"/>
      <c r="D26" s="20" t="str">
        <f aca="false">IFERROR(VLOOKUP($D$3,'Master Tracker'!$A$4:$T$200,16,0),"")</f>
        <v>Complete</v>
      </c>
      <c r="E26" s="20"/>
      <c r="F26" s="20"/>
    </row>
    <row r="27" customFormat="false" ht="24" hidden="false" customHeight="true" outlineLevel="0" collapsed="false">
      <c r="A27" s="17"/>
      <c r="B27" s="18" t="s">
        <v>23</v>
      </c>
      <c r="C27" s="18"/>
      <c r="D27" s="20" t="str">
        <f aca="false">IFERROR(VLOOKUP($D$3,'Master Tracker'!$A$4:$T$200,17,0),"")</f>
        <v>In Progress</v>
      </c>
      <c r="E27" s="20"/>
      <c r="F27" s="20"/>
    </row>
    <row r="28" customFormat="false" ht="7.5" hidden="false" customHeight="true" outlineLevel="0" collapsed="false">
      <c r="A28" s="21"/>
      <c r="B28" s="21"/>
      <c r="C28" s="21"/>
      <c r="D28" s="21"/>
      <c r="E28" s="21"/>
      <c r="F28" s="21"/>
    </row>
    <row r="29" customFormat="false" ht="21.75" hidden="false" customHeight="true" outlineLevel="0" collapsed="false">
      <c r="A29" s="25" t="s">
        <v>130</v>
      </c>
      <c r="B29" s="25"/>
      <c r="C29" s="25"/>
      <c r="D29" s="25"/>
      <c r="E29" s="25"/>
      <c r="F29" s="25"/>
    </row>
    <row r="30" customFormat="false" ht="30" hidden="false" customHeight="true" outlineLevel="0" collapsed="false">
      <c r="A30" s="17"/>
      <c r="B30" s="18" t="s">
        <v>24</v>
      </c>
      <c r="C30" s="18"/>
      <c r="D30" s="20" t="str">
        <f aca="false">IFERROR(VLOOKUP($D$3,'Master Tracker'!$A$4:$T$200,18,0),"")</f>
        <v>IT resource constraints on integration</v>
      </c>
      <c r="E30" s="20"/>
      <c r="F30" s="20"/>
    </row>
    <row r="31" customFormat="false" ht="24" hidden="false" customHeight="true" outlineLevel="0" collapsed="false">
      <c r="A31" s="17"/>
      <c r="B31" s="18" t="s">
        <v>25</v>
      </c>
      <c r="C31" s="18"/>
      <c r="D31" s="20" t="str">
        <f aca="false">IFERROR(VLOOKUP($D$3,'Master Tracker'!$A$4:$T$200,19,0),"")</f>
        <v>Medium</v>
      </c>
      <c r="E31" s="20"/>
      <c r="F31" s="20"/>
    </row>
    <row r="32" customFormat="false" ht="7.5" hidden="false" customHeight="true" outlineLevel="0" collapsed="false">
      <c r="A32" s="21"/>
      <c r="B32" s="21"/>
      <c r="C32" s="21"/>
      <c r="D32" s="21"/>
      <c r="E32" s="21"/>
      <c r="F32" s="21"/>
    </row>
    <row r="33" customFormat="false" ht="21.75" hidden="false" customHeight="true" outlineLevel="0" collapsed="false">
      <c r="A33" s="26" t="s">
        <v>131</v>
      </c>
      <c r="B33" s="26"/>
      <c r="C33" s="26"/>
      <c r="D33" s="26"/>
      <c r="E33" s="26"/>
      <c r="F33" s="26"/>
    </row>
    <row r="34" customFormat="false" ht="24" hidden="false" customHeight="true" outlineLevel="0" collapsed="false">
      <c r="A34" s="17"/>
      <c r="B34" s="18" t="s">
        <v>26</v>
      </c>
      <c r="C34" s="18"/>
      <c r="D34" s="20" t="str">
        <f aca="false">IFERROR(VLOOKUP($D$3,'Master Tracker'!$A$4:$T$200,20,0),"")</f>
        <v>2026-04-10</v>
      </c>
      <c r="E34" s="20"/>
      <c r="F34" s="20"/>
    </row>
    <row r="37" customFormat="false" ht="51.75" hidden="false" customHeight="true" outlineLevel="0" collapsed="false">
      <c r="A37" s="27" t="s">
        <v>132</v>
      </c>
      <c r="B37" s="27"/>
      <c r="C37" s="27"/>
      <c r="D37" s="27"/>
      <c r="E37" s="27"/>
      <c r="F37" s="27"/>
    </row>
  </sheetData>
  <mergeCells count="51">
    <mergeCell ref="A1:F1"/>
    <mergeCell ref="A2:F2"/>
    <mergeCell ref="B3:C3"/>
    <mergeCell ref="D3:F3"/>
    <mergeCell ref="A4:F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A13:F13"/>
    <mergeCell ref="B14:C14"/>
    <mergeCell ref="D14:F14"/>
    <mergeCell ref="B15:C15"/>
    <mergeCell ref="D15:F15"/>
    <mergeCell ref="B16:C16"/>
    <mergeCell ref="D16:F16"/>
    <mergeCell ref="A18:F18"/>
    <mergeCell ref="B19:C19"/>
    <mergeCell ref="D19:F19"/>
    <mergeCell ref="B20:C20"/>
    <mergeCell ref="D20:F20"/>
    <mergeCell ref="B21:C21"/>
    <mergeCell ref="D21:F21"/>
    <mergeCell ref="B22:C22"/>
    <mergeCell ref="D22:F22"/>
    <mergeCell ref="A24:F24"/>
    <mergeCell ref="B25:C25"/>
    <mergeCell ref="D25:F25"/>
    <mergeCell ref="B26:C26"/>
    <mergeCell ref="D26:F26"/>
    <mergeCell ref="B27:C27"/>
    <mergeCell ref="D27:F27"/>
    <mergeCell ref="A29:F29"/>
    <mergeCell ref="B30:C30"/>
    <mergeCell ref="D30:F30"/>
    <mergeCell ref="B31:C31"/>
    <mergeCell ref="D31:F31"/>
    <mergeCell ref="A33:F33"/>
    <mergeCell ref="B34:C34"/>
    <mergeCell ref="D34:F34"/>
    <mergeCell ref="A37:F37"/>
  </mergeCells>
  <dataValidations count="1">
    <dataValidation allowBlank="true" errorStyle="stop" operator="between" prompt="Choose an account" showDropDown="false" showErrorMessage="false" showInputMessage="false" sqref="D3" type="list">
      <formula1>"Acme Corp,BlueSky SaaS,Finova Ltd,Greenhouse Media,Harbor Health,Ironclad Logistics,Jasper Retail,Keystone Partners,Luminary EdTech,Meridian Bank"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9E75"/>
    <pageSetUpPr fitToPage="false"/>
  </sheetPr>
  <dimension ref="A1:H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8" min="3" style="1" width="16"/>
  </cols>
  <sheetData>
    <row r="1" customFormat="false" ht="36" hidden="false" customHeight="true" outlineLevel="0" collapsed="false">
      <c r="A1" s="28" t="s">
        <v>133</v>
      </c>
      <c r="B1" s="28"/>
      <c r="C1" s="28"/>
      <c r="D1" s="28"/>
      <c r="E1" s="28"/>
      <c r="F1" s="28"/>
      <c r="G1" s="28"/>
      <c r="H1" s="28"/>
    </row>
    <row r="2" customFormat="false" ht="18" hidden="false" customHeight="true" outlineLevel="0" collapsed="false">
      <c r="A2" s="29" t="s">
        <v>134</v>
      </c>
      <c r="B2" s="29"/>
      <c r="C2" s="29"/>
      <c r="D2" s="29"/>
      <c r="E2" s="29"/>
      <c r="F2" s="29"/>
      <c r="G2" s="29"/>
      <c r="H2" s="29"/>
    </row>
    <row r="3" customFormat="false" ht="7.5" hidden="false" customHeight="true" outlineLevel="0" collapsed="false">
      <c r="A3" s="21"/>
      <c r="B3" s="21"/>
      <c r="C3" s="21"/>
      <c r="D3" s="21"/>
      <c r="E3" s="21"/>
      <c r="F3" s="21"/>
    </row>
    <row r="4" customFormat="false" ht="21.75" hidden="false" customHeight="true" outlineLevel="0" collapsed="false">
      <c r="A4" s="16" t="s">
        <v>135</v>
      </c>
      <c r="B4" s="16"/>
      <c r="C4" s="16"/>
      <c r="D4" s="16"/>
      <c r="E4" s="16"/>
      <c r="F4" s="16"/>
      <c r="G4" s="16"/>
      <c r="H4" s="16"/>
    </row>
    <row r="5" customFormat="false" ht="18" hidden="false" customHeight="true" outlineLevel="0" collapsed="false">
      <c r="B5" s="30" t="s">
        <v>136</v>
      </c>
      <c r="C5" s="30" t="s">
        <v>137</v>
      </c>
      <c r="D5" s="30" t="s">
        <v>138</v>
      </c>
      <c r="E5" s="30" t="s">
        <v>139</v>
      </c>
      <c r="F5" s="30" t="s">
        <v>140</v>
      </c>
      <c r="G5" s="30" t="s">
        <v>141</v>
      </c>
    </row>
    <row r="6" customFormat="false" ht="30" hidden="false" customHeight="true" outlineLevel="0" collapsed="false">
      <c r="B6" s="31" t="n">
        <f aca="false">COUNTA('Master Tracker'!A4:A200)</f>
        <v>10</v>
      </c>
      <c r="C6" s="32" t="n">
        <f aca="false">COUNTIF('Master Tracker'!I4:I200,"Green")</f>
        <v>6</v>
      </c>
      <c r="D6" s="33" t="n">
        <f aca="false">COUNTIF('Master Tracker'!I4:I200,"Yellow")</f>
        <v>3</v>
      </c>
      <c r="E6" s="34" t="n">
        <f aca="false">COUNTIF('Master Tracker'!I4:I200,"Red")</f>
        <v>1</v>
      </c>
      <c r="F6" s="34" t="n">
        <f aca="false">COUNTIF('Master Tracker'!S4:S200,"High")</f>
        <v>3</v>
      </c>
      <c r="G6" s="35" t="n">
        <f aca="false">COUNTIF('Master Tracker'!H4:H200,"&lt;3 Months")</f>
        <v>6</v>
      </c>
    </row>
    <row r="7" customFormat="false" ht="7.5" hidden="false" customHeight="true" outlineLevel="0" collapsed="false">
      <c r="A7" s="21"/>
      <c r="B7" s="21"/>
      <c r="C7" s="21"/>
      <c r="D7" s="21"/>
      <c r="E7" s="21"/>
      <c r="F7" s="21"/>
    </row>
    <row r="8" customFormat="false" ht="21.75" hidden="false" customHeight="true" outlineLevel="0" collapsed="false">
      <c r="A8" s="22" t="s">
        <v>142</v>
      </c>
      <c r="B8" s="22"/>
      <c r="C8" s="22"/>
      <c r="D8" s="22"/>
      <c r="E8" s="22"/>
      <c r="F8" s="22"/>
      <c r="G8" s="22"/>
      <c r="H8" s="22"/>
    </row>
    <row r="9" customFormat="false" ht="27.75" hidden="false" customHeight="true" outlineLevel="0" collapsed="false">
      <c r="B9" s="36" t="s">
        <v>8</v>
      </c>
      <c r="C9" s="36" t="s">
        <v>136</v>
      </c>
      <c r="D9" s="36" t="s">
        <v>34</v>
      </c>
      <c r="E9" s="36" t="s">
        <v>61</v>
      </c>
      <c r="F9" s="36" t="s">
        <v>84</v>
      </c>
      <c r="G9" s="36" t="s">
        <v>143</v>
      </c>
      <c r="H9" s="36" t="s">
        <v>144</v>
      </c>
    </row>
    <row r="10" customFormat="false" ht="24" hidden="false" customHeight="true" outlineLevel="0" collapsed="false">
      <c r="B10" s="37" t="s">
        <v>28</v>
      </c>
      <c r="C10" s="38" t="n">
        <f aca="false">COUNTIF('Master Tracker'!B4:B200,"S. Freeney")</f>
        <v>10</v>
      </c>
      <c r="D10" s="38" t="n">
        <f aca="false">COUNTIFS('Master Tracker'!B4:B200,"S. Freeney",'Master Tracker'!I4:I200,"Green")</f>
        <v>6</v>
      </c>
      <c r="E10" s="38" t="n">
        <f aca="false">COUNTIFS('Master Tracker'!B4:B200,"S. Freeney",'Master Tracker'!I4:I200,"Yellow")</f>
        <v>3</v>
      </c>
      <c r="F10" s="38" t="n">
        <f aca="false">COUNTIFS('Master Tracker'!B4:B200,"S. Freeney",'Master Tracker'!I4:I200,"Red")</f>
        <v>1</v>
      </c>
      <c r="G10" s="38" t="n">
        <f aca="false">COUNTIFS('Master Tracker'!B4:B200,"S. Freeney",'Master Tracker'!S4:S200,"High")</f>
        <v>3</v>
      </c>
      <c r="H10" s="38" t="n">
        <f aca="false">COUNTIFS('Master Tracker'!B4:B200,"S. Freeney",'Master Tracker'!H4:H200,"&lt;3 Months")</f>
        <v>6</v>
      </c>
    </row>
    <row r="11" customFormat="false" ht="25.5" hidden="false" customHeight="true" outlineLevel="0" collapsed="false">
      <c r="B11" s="39" t="s">
        <v>145</v>
      </c>
      <c r="C11" s="40" t="n">
        <f aca="false">COUNTA('Master Tracker'!A4:A200)</f>
        <v>10</v>
      </c>
      <c r="D11" s="40" t="n">
        <f aca="false">COUNTIF('Master Tracker'!I4:I200,"Green")</f>
        <v>6</v>
      </c>
      <c r="E11" s="40" t="n">
        <f aca="false">COUNTIF('Master Tracker'!I4:I200,"Yellow")</f>
        <v>3</v>
      </c>
      <c r="F11" s="40" t="n">
        <f aca="false">COUNTIF('Master Tracker'!I4:I200,"Red")</f>
        <v>1</v>
      </c>
      <c r="G11" s="40" t="n">
        <f aca="false">COUNTIF('Master Tracker'!S4:S200,"High")</f>
        <v>3</v>
      </c>
      <c r="H11" s="40" t="n">
        <f aca="false">COUNTIF('Master Tracker'!H4:H200,"&lt;3 Months")</f>
        <v>6</v>
      </c>
    </row>
    <row r="12" customFormat="false" ht="7.5" hidden="false" customHeight="true" outlineLevel="0" collapsed="false">
      <c r="A12" s="21"/>
      <c r="B12" s="21"/>
      <c r="C12" s="21"/>
      <c r="D12" s="21"/>
      <c r="E12" s="21"/>
      <c r="F12" s="21"/>
    </row>
    <row r="13" customFormat="false" ht="21.75" hidden="false" customHeight="true" outlineLevel="0" collapsed="false">
      <c r="A13" s="25" t="s">
        <v>146</v>
      </c>
      <c r="B13" s="25"/>
      <c r="C13" s="25"/>
      <c r="D13" s="25"/>
      <c r="E13" s="25"/>
      <c r="F13" s="25"/>
      <c r="G13" s="25"/>
      <c r="H13" s="25"/>
    </row>
    <row r="14" customFormat="false" ht="24" hidden="false" customHeight="true" outlineLevel="0" collapsed="false">
      <c r="B14" s="41" t="s">
        <v>7</v>
      </c>
      <c r="C14" s="41" t="s">
        <v>147</v>
      </c>
      <c r="D14" s="41" t="s">
        <v>148</v>
      </c>
      <c r="E14" s="41" t="s">
        <v>14</v>
      </c>
      <c r="F14" s="41" t="s">
        <v>25</v>
      </c>
      <c r="G14" s="41" t="s">
        <v>24</v>
      </c>
    </row>
    <row r="15" customFormat="false" ht="24" hidden="false" customHeight="true" outlineLevel="0" collapsed="false">
      <c r="B15" s="42" t="s">
        <v>56</v>
      </c>
      <c r="C15" s="42" t="s">
        <v>28</v>
      </c>
      <c r="D15" s="42" t="s">
        <v>61</v>
      </c>
      <c r="E15" s="42" t="s">
        <v>60</v>
      </c>
      <c r="F15" s="42" t="s">
        <v>68</v>
      </c>
      <c r="G15" s="42" t="s">
        <v>67</v>
      </c>
    </row>
    <row r="16" customFormat="false" ht="24" hidden="false" customHeight="true" outlineLevel="0" collapsed="false">
      <c r="B16" s="42" t="s">
        <v>81</v>
      </c>
      <c r="C16" s="42" t="s">
        <v>28</v>
      </c>
      <c r="D16" s="42" t="s">
        <v>84</v>
      </c>
      <c r="E16" s="42" t="s">
        <v>33</v>
      </c>
      <c r="F16" s="42" t="s">
        <v>68</v>
      </c>
      <c r="G16" s="42" t="s">
        <v>87</v>
      </c>
    </row>
    <row r="17" customFormat="false" ht="24" hidden="false" customHeight="true" outlineLevel="0" collapsed="false">
      <c r="B17" s="42" t="s">
        <v>102</v>
      </c>
      <c r="C17" s="42" t="s">
        <v>28</v>
      </c>
      <c r="D17" s="42" t="s">
        <v>61</v>
      </c>
      <c r="E17" s="42" t="s">
        <v>91</v>
      </c>
      <c r="F17" s="42" t="s">
        <v>68</v>
      </c>
      <c r="G17" s="42" t="s">
        <v>107</v>
      </c>
    </row>
    <row r="18" customFormat="false" ht="24" hidden="false" customHeight="true" outlineLevel="0" collapsed="false">
      <c r="B18" s="42" t="s">
        <v>116</v>
      </c>
      <c r="C18" s="42" t="s">
        <v>28</v>
      </c>
      <c r="D18" s="42" t="s">
        <v>34</v>
      </c>
      <c r="E18" s="42" t="s">
        <v>60</v>
      </c>
      <c r="F18" s="42" t="s">
        <v>79</v>
      </c>
      <c r="G18" s="42" t="s">
        <v>120</v>
      </c>
    </row>
    <row r="20" customFormat="false" ht="43.5" hidden="false" customHeight="true" outlineLevel="0" collapsed="false">
      <c r="A20" s="27" t="s">
        <v>149</v>
      </c>
      <c r="B20" s="27"/>
      <c r="C20" s="27"/>
      <c r="D20" s="27"/>
      <c r="E20" s="27"/>
      <c r="F20" s="27"/>
      <c r="G20" s="27"/>
      <c r="H20" s="27"/>
    </row>
  </sheetData>
  <mergeCells count="6">
    <mergeCell ref="A1:H1"/>
    <mergeCell ref="A2:H2"/>
    <mergeCell ref="A4:H4"/>
    <mergeCell ref="A8:H8"/>
    <mergeCell ref="A13:H13"/>
    <mergeCell ref="A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2026-04-17T02:23:33Z</dcterms:created>
  <dc:creator>openpyxl</dc:creator>
  <dc:description/>
  <dc:language>en-US</dc:language>
  <cp:lastModifiedBy/>
  <dcterms:modified xsi:type="dcterms:W3CDTF">2026-04-17T02:28:24Z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